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<sst xmlns="http://schemas.openxmlformats.org/spreadsheetml/2006/main" count="26" uniqueCount="14">
  <si>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LUMENES</t>
  </si>
  <si>
    <t>Lux FRENTE</t>
  </si>
  <si>
    <t>Lux LATERAL</t>
  </si>
  <si>
    <t>Fotometria de cd/klm, con datos curva a 0º, 90º y simetrico a 180º</t>
  </si>
  <si>
    <t>GRADOS</t>
  </si>
  <si>
    <r>
      <t xml:space="preserve">SITUACION A PARED </t>
    </r>
    <r>
      <rPr>
        <sz val="10"/>
        <rFont val="Arial"/>
        <family val="2"/>
      </rPr>
      <t>(tubo fluorescente longitudinal al pasillo)</t>
    </r>
  </si>
  <si>
    <r>
      <t xml:space="preserve">SITUACION A TECHO </t>
    </r>
    <r>
      <rPr>
        <sz val="10"/>
        <rFont val="Arial"/>
        <family val="2"/>
      </rPr>
      <t>(tubo fluorescente transversal al pasillo)</t>
    </r>
  </si>
  <si>
    <t>ALTURA (m)</t>
  </si>
  <si>
    <t>CURVA FRENTE (lm/kcd)</t>
  </si>
  <si>
    <t>CURVA LATERAL (lm/kcd)</t>
  </si>
  <si>
    <t>DISTANCIA (m)</t>
  </si>
  <si>
    <r>
      <t>CALCULO CURVAS ISOLUX CON APROXIMACION DE CADA 15º PARA PASILLOS EVACUACION</t>
    </r>
    <r>
      <rPr>
        <sz val="10"/>
        <rFont val="Arial"/>
        <family val="0"/>
      </rPr>
      <t xml:space="preserve"> (1 Lux a nivel del suelo)</t>
    </r>
  </si>
  <si>
    <t>LEGRAND. Modelo URA21-155 061705</t>
  </si>
  <si>
    <r>
      <t xml:space="preserve">SITUACION A PARED </t>
    </r>
    <r>
      <rPr>
        <sz val="10"/>
        <rFont val="Arial"/>
        <family val="2"/>
      </rPr>
      <t>(tubo fluorescente transversal al pasillo)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</si>
</sst>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3</xdr:col>
      <xdr:colOff>228600</xdr:colOff>
      <xdr:row>14</xdr:row>
      <xdr:rowOff>104775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33623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752475</xdr:colOff>
      <xdr:row>16</xdr:row>
      <xdr:rowOff>9525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323850"/>
          <a:ext cx="22764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</xdr:row>
      <xdr:rowOff>19050</xdr:rowOff>
    </xdr:from>
    <xdr:to>
      <xdr:col>12</xdr:col>
      <xdr:colOff>438150</xdr:colOff>
      <xdr:row>17</xdr:row>
      <xdr:rowOff>57150</xdr:rowOff>
    </xdr:to>
    <xdr:pic>
      <xdr:nvPicPr>
        <xdr:cNvPr id="3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43925" y="180975"/>
          <a:ext cx="29622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466725</xdr:colOff>
      <xdr:row>17</xdr:row>
      <xdr:rowOff>152400</xdr:rowOff>
    </xdr:from>
    <xdr:to>
      <xdr:col>12</xdr:col>
      <xdr:colOff>219075</xdr:colOff>
      <xdr:row>31</xdr:row>
      <xdr:rowOff>57150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91600" y="2905125"/>
          <a:ext cx="22955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31</xdr:row>
      <xdr:rowOff>152400</xdr:rowOff>
    </xdr:from>
    <xdr:to>
      <xdr:col>12</xdr:col>
      <xdr:colOff>209550</xdr:colOff>
      <xdr:row>45</xdr:row>
      <xdr:rowOff>133350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82075" y="5172075"/>
          <a:ext cx="22955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3.28125" style="0" customWidth="1"/>
    <col min="2" max="2" width="12.28125" style="0" bestFit="1" customWidth="1"/>
    <col min="7" max="7" width="12.28125" style="0" bestFit="1" customWidth="1"/>
    <col min="11" max="11" width="22.140625" style="0" customWidth="1"/>
    <col min="12" max="12" width="16.00390625" style="0" customWidth="1"/>
  </cols>
  <sheetData>
    <row r="1" ht="12.75">
      <c r="A1" s="1" t="s">
        <v>11</v>
      </c>
    </row>
    <row r="2" ht="12.75">
      <c r="A2" t="s">
        <v>3</v>
      </c>
    </row>
    <row r="3" ht="12.75">
      <c r="A3" s="1" t="s">
        <v>12</v>
      </c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16" spans="1:2" ht="12.75">
      <c r="A16" t="s">
        <v>0</v>
      </c>
      <c r="B16">
        <v>155</v>
      </c>
    </row>
    <row r="17" spans="1:2" ht="12.75">
      <c r="A17" t="s">
        <v>7</v>
      </c>
      <c r="B17">
        <v>2.5</v>
      </c>
    </row>
    <row r="19" ht="12.75">
      <c r="A19" s="1" t="s">
        <v>6</v>
      </c>
    </row>
    <row r="20" spans="1:10" ht="12.75">
      <c r="A20" t="s">
        <v>4</v>
      </c>
      <c r="B20">
        <v>0</v>
      </c>
      <c r="C20">
        <v>15</v>
      </c>
      <c r="D20">
        <v>30</v>
      </c>
      <c r="E20">
        <v>45</v>
      </c>
      <c r="F20">
        <f>180*ACOS(((B17^2)*F25/(B16*F22/1000))^(1/3))/PI()</f>
        <v>49.80543539320602</v>
      </c>
      <c r="H20">
        <v>60</v>
      </c>
      <c r="I20">
        <f>180*ACOS(((B17^2)*I24/(B16*I21/1000))^(1/3))/PI()</f>
        <v>62.74861109175965</v>
      </c>
      <c r="J20">
        <v>75</v>
      </c>
    </row>
    <row r="21" spans="1:10" ht="12.75">
      <c r="A21" t="s">
        <v>8</v>
      </c>
      <c r="B21">
        <f>INT(41.5*1000/B16)</f>
        <v>267</v>
      </c>
      <c r="C21">
        <f>INT(41*1000/B16)</f>
        <v>264</v>
      </c>
      <c r="D21">
        <f>INT(39.8*1000/B16)</f>
        <v>256</v>
      </c>
      <c r="E21">
        <f>INT(37.4*1000/B16)</f>
        <v>241</v>
      </c>
      <c r="F21">
        <v>235</v>
      </c>
      <c r="H21">
        <f>INT(33.7*1000/B16)</f>
        <v>217</v>
      </c>
      <c r="I21">
        <v>210</v>
      </c>
      <c r="J21">
        <f>INT(27.5*1000/B16)</f>
        <v>177</v>
      </c>
    </row>
    <row r="22" spans="1:10" ht="12.75">
      <c r="A22" t="s">
        <v>9</v>
      </c>
      <c r="B22">
        <f>INT(41.5*1000/B16)</f>
        <v>267</v>
      </c>
      <c r="C22">
        <f>INT(39.6*1000/B16)</f>
        <v>255</v>
      </c>
      <c r="D22">
        <f>INT(34.4*1000/B16)</f>
        <v>221</v>
      </c>
      <c r="E22">
        <f>INT(26.1*1000/B16)</f>
        <v>168</v>
      </c>
      <c r="F22">
        <v>150</v>
      </c>
      <c r="H22">
        <f>INT(15.2*1000/B16)</f>
        <v>98</v>
      </c>
      <c r="I22">
        <v>85</v>
      </c>
      <c r="J22">
        <f>INT(5.2*1000/B16)</f>
        <v>33</v>
      </c>
    </row>
    <row r="23" spans="1:10" ht="12.75">
      <c r="A23" t="s">
        <v>10</v>
      </c>
      <c r="B23">
        <v>0</v>
      </c>
      <c r="C23">
        <f>TAN(RADIANS(15))*B17</f>
        <v>0.6698729810778068</v>
      </c>
      <c r="D23">
        <f>TAN(RADIANS(30))*B17</f>
        <v>1.4433756729740643</v>
      </c>
      <c r="E23">
        <f>TAN(RADIANS(45))*B17</f>
        <v>2.4999999999999996</v>
      </c>
      <c r="F23">
        <f>TAN(ACOS(((B17^2)*F25/(B16*F22/1000))^(1/3)))*B17</f>
        <v>2.958919824180792</v>
      </c>
      <c r="H23">
        <f>TAN(RADIANS(60))*B17</f>
        <v>4.330127018922192</v>
      </c>
      <c r="I23">
        <f>TAN(ACOS(((B17^2)*I24/(B16*I21/1000))^(1/3)))*B17</f>
        <v>4.853760893871716</v>
      </c>
      <c r="J23">
        <f>TAN(RADIANS(70))*B17</f>
        <v>6.868693548636554</v>
      </c>
    </row>
    <row r="24" spans="1:10" ht="12.75">
      <c r="A24" t="s">
        <v>1</v>
      </c>
      <c r="B24">
        <f>COS(RADIANS(0))^3*(B16*B21/1000)/B17^2</f>
        <v>6.6216</v>
      </c>
      <c r="C24">
        <f>COS(RADIANS(15))^3*(B16*C21/1000)/B17^2</f>
        <v>5.900474556855983</v>
      </c>
      <c r="D24">
        <f>COS(RADIANS(30))^3*(B16*D21/1000)/B17^2</f>
        <v>4.1236665626599835</v>
      </c>
      <c r="E24">
        <f>COS(RADIANS(45))^3*(B16*E21/1000)/B17^2</f>
        <v>2.1131179048978788</v>
      </c>
      <c r="F24">
        <f>COS(RADIANS(F20))^3*(B16*F21/1000)/B17^2</f>
        <v>1.5666666666666669</v>
      </c>
      <c r="H24">
        <f>COS(RADIANS(60))^3*(B16*H21/1000)/B17^2</f>
        <v>0.6727000000000004</v>
      </c>
      <c r="I24">
        <v>0.5</v>
      </c>
      <c r="J24">
        <f>COS(RADIANS(75))^3*(B16*J21/1000)/B17^2</f>
        <v>0.07610507861240158</v>
      </c>
    </row>
    <row r="25" spans="1:10" ht="12.75">
      <c r="A25" t="s">
        <v>2</v>
      </c>
      <c r="B25">
        <f>COS(RADIANS(0))^3*(B16*B22/1000)/B17^2</f>
        <v>6.6216</v>
      </c>
      <c r="C25">
        <f>COS(RADIANS(15))^3*(B16*C22/1000)/B17^2</f>
        <v>5.699322015144983</v>
      </c>
      <c r="D25">
        <f>COS(RADIANS(30))^3*(B16*D22/1000)/B17^2</f>
        <v>3.5598840247963146</v>
      </c>
      <c r="E25">
        <f>COS(RADIANS(45))^3*(B16*E22/1000)/B17^2</f>
        <v>1.4730448465678159</v>
      </c>
      <c r="F25">
        <v>1</v>
      </c>
      <c r="H25">
        <f>COS(RADIANS(60))^3*(B16*H22/1000)/B17^2</f>
        <v>0.3038000000000002</v>
      </c>
      <c r="I25">
        <f>COS(RADIANS(I20))^3*(B16*I22/1000)/B17^2</f>
        <v>0.20238095238095252</v>
      </c>
      <c r="J25">
        <f>COS(RADIANS(75))^3*(B16*J22/1000)/B17^2</f>
        <v>0.014189082453159616</v>
      </c>
    </row>
    <row r="27" ht="12.75">
      <c r="A27" s="1" t="s">
        <v>5</v>
      </c>
    </row>
    <row r="28" spans="1:9" ht="12.75">
      <c r="A28" t="s">
        <v>4</v>
      </c>
      <c r="B28">
        <v>0</v>
      </c>
      <c r="C28">
        <v>15</v>
      </c>
      <c r="D28">
        <v>30</v>
      </c>
      <c r="E28">
        <v>45</v>
      </c>
      <c r="F28">
        <f>180*ACOS(((B17^2)*F33/(B16*F30/1000))^(1/3))/PI()</f>
        <v>49.80543539320602</v>
      </c>
      <c r="G28">
        <f>180*ACOS(((B17^2)*G32/(B16*G29/1000))^(1/3))/PI()</f>
        <v>57.11906046626598</v>
      </c>
      <c r="H28">
        <v>60</v>
      </c>
      <c r="I28">
        <f>180*ACOS(((B17^2)*I32/(B16*I29/1000))^(1/3))/PI()</f>
        <v>64.6891147050698</v>
      </c>
    </row>
    <row r="29" spans="1:9" ht="12.75">
      <c r="A29" t="s">
        <v>8</v>
      </c>
      <c r="B29">
        <f>INT(21.2*1000/B16)</f>
        <v>136</v>
      </c>
      <c r="C29">
        <f>INT(27.5*1000/B16)</f>
        <v>177</v>
      </c>
      <c r="D29">
        <f>INT(33.7*1000/B16)</f>
        <v>217</v>
      </c>
      <c r="E29">
        <f>INT(37.4*1000/B16)</f>
        <v>241</v>
      </c>
      <c r="F29">
        <v>247</v>
      </c>
      <c r="G29">
        <v>252</v>
      </c>
      <c r="H29">
        <f>INT(39.8*1000/B16)</f>
        <v>256</v>
      </c>
      <c r="I29">
        <v>258</v>
      </c>
    </row>
    <row r="30" spans="1:9" ht="12.75">
      <c r="A30" t="s">
        <v>9</v>
      </c>
      <c r="B30">
        <f>INT(21.2*1000/B16)</f>
        <v>136</v>
      </c>
      <c r="C30">
        <f>INT(C22*B30/B22)</f>
        <v>129</v>
      </c>
      <c r="D30">
        <f>INT(D22*B30/B22)</f>
        <v>112</v>
      </c>
      <c r="E30">
        <f>INT(E22*B30/B22)</f>
        <v>85</v>
      </c>
      <c r="F30">
        <v>75</v>
      </c>
      <c r="G30">
        <v>55</v>
      </c>
      <c r="H30">
        <f>INT(H22*B30/B22)</f>
        <v>49</v>
      </c>
      <c r="I30">
        <v>45</v>
      </c>
    </row>
    <row r="31" spans="1:9" ht="12.75">
      <c r="A31" t="s">
        <v>10</v>
      </c>
      <c r="B31">
        <v>0</v>
      </c>
      <c r="C31">
        <f>TAN(RADIANS(15))*B17</f>
        <v>0.6698729810778068</v>
      </c>
      <c r="D31">
        <f>TAN(RADIANS(30))*B17</f>
        <v>1.4433756729740643</v>
      </c>
      <c r="E31">
        <f>TAN(RADIANS(45))*B17</f>
        <v>2.4999999999999996</v>
      </c>
      <c r="F31">
        <f>TAN(ACOS(((B17^2)*F33/(B16*F30/1000))^(1/3)))*B17</f>
        <v>2.958919824180792</v>
      </c>
      <c r="G31">
        <f>TAN(ACOS(((B17^2)*G32/(B16*G29/1000))^(1/3)))*B17</f>
        <v>3.867231931772903</v>
      </c>
      <c r="H31">
        <f>TAN(RADIANS(60))*B17</f>
        <v>4.330127018922192</v>
      </c>
      <c r="I31">
        <f>TAN(ACOS(((B17^2)*I32/(B16*I29/1000))^(1/3)))*B17</f>
        <v>5.286191329888524</v>
      </c>
    </row>
    <row r="32" spans="1:9" ht="12.75">
      <c r="A32" t="s">
        <v>1</v>
      </c>
      <c r="B32">
        <f>COS(RADIANS(0))^3*(B16*B29/1000)/B17^2</f>
        <v>3.3728</v>
      </c>
      <c r="C32">
        <f>COS(RADIANS(15))^3*(B16*C29/1000)/B17^2</f>
        <v>3.955999986982988</v>
      </c>
      <c r="D32">
        <f>COS(RADIANS(30))^3*(B16*D29/1000)/B17^2</f>
        <v>3.495451734754752</v>
      </c>
      <c r="E32">
        <f>COS(RADIANS(45))^3*(B16*E29/1000)/B17^2</f>
        <v>2.1131179048978788</v>
      </c>
      <c r="F32">
        <f>COS(RADIANS(F28))^3*(B16*F29/1000)/B17^2</f>
        <v>1.646666666666667</v>
      </c>
      <c r="G32">
        <v>1</v>
      </c>
      <c r="H32">
        <f>COS(RADIANS(60))^3*(B16*H29/1000)/B17^2</f>
        <v>0.7936000000000005</v>
      </c>
      <c r="I32">
        <v>0.5</v>
      </c>
    </row>
    <row r="33" spans="1:9" ht="12.75">
      <c r="A33" t="s">
        <v>2</v>
      </c>
      <c r="B33">
        <f>COS(RADIANS(0))^3*(B16*B30/1000)/B17^2</f>
        <v>3.3728</v>
      </c>
      <c r="C33">
        <f>COS(RADIANS(15))^3*(B16*C30/1000)/B17^2</f>
        <v>2.883186431190992</v>
      </c>
      <c r="D33">
        <f>COS(RADIANS(30))^3*(B16*D30/1000)/B17^2</f>
        <v>1.804104121163743</v>
      </c>
      <c r="E33">
        <f>COS(RADIANS(45))^3*(B16*E30/1000)/B17^2</f>
        <v>0.7452905473706213</v>
      </c>
      <c r="F33">
        <v>0.5</v>
      </c>
      <c r="G33">
        <f>COS(RADIANS(G28))^3*(B16*G30/1000)/B17^2</f>
        <v>0.21825396825396803</v>
      </c>
      <c r="H33">
        <f>COS(RADIANS(60))^3*(B16*H30/1000)/B17^2</f>
        <v>0.1519000000000001</v>
      </c>
      <c r="I33">
        <f>COS(RADIANS(I28))^3*(B16*I30/1000)/B17^2</f>
        <v>0.0872093023255815</v>
      </c>
    </row>
    <row r="35" ht="12.75">
      <c r="A35" s="1" t="s">
        <v>13</v>
      </c>
    </row>
    <row r="36" spans="1:10" ht="12.75">
      <c r="A36" t="s">
        <v>4</v>
      </c>
      <c r="B36">
        <v>0</v>
      </c>
      <c r="C36">
        <v>15</v>
      </c>
      <c r="D36">
        <v>30</v>
      </c>
      <c r="E36">
        <v>45</v>
      </c>
      <c r="F36">
        <f>180*ACOS(((B17^2)*F41/(B16*F38/1000))^(1/3))/PI()</f>
        <v>49.36588891121647</v>
      </c>
      <c r="G36">
        <f>180*ACOS(((B17^2)*G40/(B16*G37/1000))^(1/3))/PI()</f>
        <v>54.7663494931709</v>
      </c>
      <c r="H36">
        <v>60</v>
      </c>
      <c r="I36">
        <f>180*ACOS(((B17^2)*I40/(B16*I37/1000))^(1/3))/PI()</f>
        <v>63.626638252392816</v>
      </c>
      <c r="J36">
        <v>90</v>
      </c>
    </row>
    <row r="37" spans="1:10" ht="12.75">
      <c r="A37" t="s">
        <v>8</v>
      </c>
      <c r="B37">
        <f>INT(0.7*1000/B16)</f>
        <v>4</v>
      </c>
      <c r="C37">
        <f>INT(5.9*1000/B16)</f>
        <v>38</v>
      </c>
      <c r="D37">
        <f>INT(15.2*1000/B16)</f>
        <v>98</v>
      </c>
      <c r="E37">
        <f>INT(26.1*1000/B16)</f>
        <v>168</v>
      </c>
      <c r="F37">
        <v>180</v>
      </c>
      <c r="G37">
        <v>210</v>
      </c>
      <c r="H37">
        <f>INT(34.4*1000/B16)</f>
        <v>221</v>
      </c>
      <c r="I37">
        <v>230</v>
      </c>
      <c r="J37">
        <f>INT(41.5*1000/B16)</f>
        <v>267</v>
      </c>
    </row>
    <row r="38" spans="1:10" ht="12.75">
      <c r="A38" t="s">
        <v>9</v>
      </c>
      <c r="B38">
        <f>INT(0.7*1000/B16)</f>
        <v>4</v>
      </c>
      <c r="C38">
        <f>INT(J38/6)</f>
        <v>22</v>
      </c>
      <c r="D38">
        <f>INT(J38/3)</f>
        <v>45</v>
      </c>
      <c r="E38">
        <f>INT(J38/2)</f>
        <v>68</v>
      </c>
      <c r="F38">
        <v>73</v>
      </c>
      <c r="G38">
        <v>80</v>
      </c>
      <c r="H38">
        <f>INT(J38*2/3)</f>
        <v>90</v>
      </c>
      <c r="I38">
        <v>95</v>
      </c>
      <c r="J38">
        <f>INT(21.2*1000/B16)</f>
        <v>136</v>
      </c>
    </row>
    <row r="39" spans="1:9" ht="12.75">
      <c r="A39" t="s">
        <v>10</v>
      </c>
      <c r="B39">
        <v>0</v>
      </c>
      <c r="C39">
        <f>TAN(RADIANS(15))*B17</f>
        <v>0.6698729810778068</v>
      </c>
      <c r="D39">
        <f>TAN(RADIANS(30))*B17</f>
        <v>1.4433756729740643</v>
      </c>
      <c r="E39">
        <f>TAN(RADIANS(45))*B17</f>
        <v>2.4999999999999996</v>
      </c>
      <c r="F39">
        <f>TAN(ACOS(((B17^2)*F41/(B16*F38/1000))^(1/3)))*B17</f>
        <v>2.913288078474427</v>
      </c>
      <c r="G39">
        <f>TAN(ACOS(((B17^2)*G40/(B16*G37/1000))^(1/3)))*B17</f>
        <v>3.5395607102769393</v>
      </c>
      <c r="H39">
        <f>TAN(RADIANS(60))*B17</f>
        <v>4.330127018922192</v>
      </c>
      <c r="I39">
        <f>TAN(ACOS(((B17^2)*I40/(B16*I37/1000))^(1/3)))*B17</f>
        <v>5.042102017154734</v>
      </c>
    </row>
    <row r="40" spans="1:9" ht="12.75">
      <c r="A40" t="s">
        <v>1</v>
      </c>
      <c r="B40">
        <f>COS(RADIANS(0))^3*(B16*B37/1000)/B17^2</f>
        <v>0.0992</v>
      </c>
      <c r="C40">
        <f>COS(RADIANS(15))^3*(B16*C37/1000)/B17^2</f>
        <v>0.8493107316686641</v>
      </c>
      <c r="D40">
        <f>COS(RADIANS(30))^3*(B16*D37/1000)/B17^2</f>
        <v>1.578591106018275</v>
      </c>
      <c r="E40">
        <f>COS(RADIANS(45))^3*(B16*E37/1000)/B17^2</f>
        <v>1.4730448465678159</v>
      </c>
      <c r="F40">
        <f>COS(RADIANS(F36))^3*(B16*F37/1000)/B17^2</f>
        <v>1.2328767123287678</v>
      </c>
      <c r="G40">
        <v>1</v>
      </c>
      <c r="H40">
        <f>COS(RADIANS(60))^3*(B16*H37/1000)/B17^2</f>
        <v>0.6851000000000005</v>
      </c>
      <c r="I40">
        <v>0.5</v>
      </c>
    </row>
    <row r="41" spans="1:9" ht="12.75">
      <c r="A41" t="s">
        <v>2</v>
      </c>
      <c r="B41">
        <f>COS(RADIANS(0))^3*(B16*B38/1000)/B17^2</f>
        <v>0.0992</v>
      </c>
      <c r="C41">
        <f>COS(RADIANS(15))^3*(B16*C38/1000)/B17^2</f>
        <v>0.4917062130713319</v>
      </c>
      <c r="D41">
        <f>COS(RADIANS(30))^3*(B16*D38/1000)/B17^2</f>
        <v>0.7248632629675753</v>
      </c>
      <c r="E41">
        <f>COS(RADIANS(45))^3*(B16*E38/1000)/B17^2</f>
        <v>0.5962324378964969</v>
      </c>
      <c r="F41">
        <v>0.5</v>
      </c>
      <c r="G41">
        <f>COS(RADIANS(G36))^3*(B16*G38/1000)/B17^2</f>
        <v>0.3809523809523809</v>
      </c>
      <c r="H41">
        <f>COS(RADIANS(60))^3*(B16*H38/1000)/B17^2</f>
        <v>0.27900000000000014</v>
      </c>
      <c r="I41">
        <f>COS(RADIANS(I36))^3*(B16*I38/1000)/B17^2</f>
        <v>0.20652173913043476</v>
      </c>
    </row>
  </sheetData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JMM</dc:creator>
  <cp:keywords/>
  <dc:description/>
  <cp:lastModifiedBy>JMM</cp:lastModifiedBy>
  <dcterms:created xsi:type="dcterms:W3CDTF">2011-06-03T21:27:17Z</dcterms:created>
  <dcterms:modified xsi:type="dcterms:W3CDTF">2011-06-09T05:25:19Z</dcterms:modified>
  <cp:category/>
  <cp:version/>
  <cp:contentType/>
  <cp:contentStatus/>
</cp:coreProperties>
</file>